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7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1" l="1"/>
  <c r="N4" i="1"/>
  <c r="C16" i="1"/>
  <c r="M5" i="1"/>
  <c r="C17" i="1"/>
  <c r="N5" i="1"/>
  <c r="M6" i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C15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C14" i="1"/>
  <c r="H4" i="1"/>
  <c r="G5" i="1"/>
  <c r="H5" i="1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</calcChain>
</file>

<file path=xl/sharedStrings.xml><?xml version="1.0" encoding="utf-8"?>
<sst xmlns="http://schemas.openxmlformats.org/spreadsheetml/2006/main" count="18" uniqueCount="18">
  <si>
    <t>Age</t>
  </si>
  <si>
    <t>Net cont pm</t>
  </si>
  <si>
    <t>Net cont pa</t>
  </si>
  <si>
    <t>Gross cont at 20%</t>
  </si>
  <si>
    <t>Gross cont at 40%</t>
  </si>
  <si>
    <t>ISA</t>
  </si>
  <si>
    <t>Growth rate %</t>
  </si>
  <si>
    <t>Cont increase %</t>
  </si>
  <si>
    <t>Adjusted Growth</t>
  </si>
  <si>
    <t>Adjusted Cont inc</t>
  </si>
  <si>
    <t>Starting Age</t>
  </si>
  <si>
    <t>NB - No account of inflation taken in these figures - to model this approximately, reduce the growth rate by the expected annual inflation rate</t>
  </si>
  <si>
    <t>e.g if you choose a growth rate of 6% and and inflation rate of 3%, use 3% as the growth rate</t>
  </si>
  <si>
    <t>Pension vs ISA</t>
  </si>
  <si>
    <t>Pension @ 20% Tax Relief</t>
  </si>
  <si>
    <t>Pension @ 40% Tax Relief</t>
  </si>
  <si>
    <t>Instructions</t>
  </si>
  <si>
    <t>Adjust the figures in the yellow cells below. Note the futher instructions below regarding inflation.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</si>
</sst>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0.249977111117893"/>
      <name val="Calibri"/>
      <scheme val="minor"/>
    </font>
    <font>
      <sz val="12"/>
      <name val="Calibri"/>
      <scheme val="minor"/>
    </font>
    <font>
      <sz val="12"/>
      <color theme="0" tint="-0.14999847407452621"/>
      <name val="Calibri"/>
      <scheme val="minor"/>
    </font>
    <font>
      <b/>
      <sz val="26"/>
      <color theme="3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D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0" fillId="7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6" borderId="0" xfId="0" applyFill="1" applyAlignment="1">
      <alignment horizontal="center" vertical="center"/>
    </xf>
    <xf numFmtId="44" fontId="0" fillId="3" borderId="0" xfId="1" applyFont="1" applyFill="1" applyAlignment="1">
      <alignment vertical="center"/>
    </xf>
    <xf numFmtId="44" fontId="0" fillId="4" borderId="0" xfId="1" applyFont="1" applyFill="1" applyAlignment="1">
      <alignment vertical="center"/>
    </xf>
    <xf numFmtId="44" fontId="0" fillId="7" borderId="0" xfId="1" applyFont="1" applyFill="1" applyAlignment="1">
      <alignment vertical="center"/>
    </xf>
    <xf numFmtId="44" fontId="0" fillId="5" borderId="0" xfId="1" applyFont="1" applyFill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/>
      <protection hidden="1"/>
    </xf>
    <xf numFmtId="9" fontId="0" fillId="7" borderId="0" xfId="2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8" fillId="7" borderId="0" xfId="0" applyFont="1" applyFill="1" applyAlignment="1">
      <alignment horizontal="left" vertical="center"/>
    </xf>
    <xf numFmtId="0" fontId="0" fillId="7" borderId="0" xfId="0" applyFont="1" applyFill="1" applyAlignment="1">
      <alignment horizontal="center" vertical="center" wrapText="1"/>
    </xf>
    <xf numFmtId="0" fontId="0" fillId="7" borderId="0" xfId="0" applyFill="1" applyBorder="1" applyAlignment="1">
      <alignment horizontal="center" vertical="top" wrapText="1"/>
    </xf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</cellXfs>
  <cellStyles count="23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  <cellStyle name="Percent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157480</xdr:colOff>
      <xdr:row>0</xdr:row>
      <xdr:rowOff>228600</xdr:rowOff>
    </xdr:from>
    <xdr:to>
      <xdr:col>14</xdr:col>
      <xdr:colOff>0</xdr:colOff>
      <xdr:row>1</xdr:row>
      <xdr:rowOff>88900</xdr:rowOff>
    </xdr:to>
    <xdr:pic>
      <xdr:nvPicPr>
        <xdr:cNvPr id="2" name="Picture 1" descr="jp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80" y="228600"/>
          <a:ext cx="4173220" cy="67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workbookViewId="0">
      <selection activeCell="C12" sqref="C12"/>
    </sheetView>
  </sheetViews>
  <sheetFormatPr baseColWidth="10" defaultRowHeight="15" x14ac:dyDescent="0"/>
  <cols>
    <col min="1" max="1" width="4" customWidth="1"/>
    <col min="2" max="2" width="17.6640625" customWidth="1"/>
    <col min="4" max="4" width="8.1640625" customWidth="1"/>
    <col min="5" max="5" width="13.83203125" style="1" customWidth="1"/>
    <col min="6" max="6" width="1.5" customWidth="1"/>
    <col min="7" max="8" width="13.83203125" customWidth="1"/>
    <col min="9" max="9" width="1.5" customWidth="1"/>
    <col min="10" max="11" width="13.83203125" customWidth="1"/>
    <col min="12" max="12" width="1.5" style="6" customWidth="1"/>
    <col min="13" max="14" width="13.83203125" customWidth="1"/>
  </cols>
  <sheetData>
    <row r="1" spans="1:22" ht="64" customHeight="1">
      <c r="A1" s="6"/>
      <c r="B1" s="28" t="s">
        <v>13</v>
      </c>
      <c r="C1" s="28"/>
      <c r="D1" s="28"/>
      <c r="E1" s="28"/>
      <c r="F1" s="6"/>
      <c r="G1" s="6"/>
      <c r="H1" s="6"/>
      <c r="I1" s="6"/>
      <c r="J1" s="6"/>
      <c r="K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>
      <c r="A2" s="6"/>
      <c r="B2" s="6"/>
      <c r="C2" s="6"/>
      <c r="D2" s="6"/>
      <c r="E2" s="7"/>
      <c r="F2" s="6"/>
      <c r="G2" s="6"/>
      <c r="H2" s="6"/>
      <c r="I2" s="6"/>
      <c r="J2" s="6"/>
      <c r="K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s="12" customFormat="1" ht="18" customHeight="1">
      <c r="A3" s="9"/>
      <c r="B3" s="31" t="s">
        <v>16</v>
      </c>
      <c r="C3" s="32"/>
      <c r="D3" s="9"/>
      <c r="E3" s="5" t="s">
        <v>0</v>
      </c>
      <c r="F3" s="9"/>
      <c r="G3" s="2" t="s">
        <v>14</v>
      </c>
      <c r="H3" s="2"/>
      <c r="I3" s="9"/>
      <c r="J3" s="3" t="s">
        <v>15</v>
      </c>
      <c r="K3" s="3"/>
      <c r="L3" s="9"/>
      <c r="M3" s="4" t="s">
        <v>5</v>
      </c>
      <c r="N3" s="4"/>
      <c r="O3" s="9"/>
      <c r="P3" s="9"/>
      <c r="Q3" s="9"/>
      <c r="R3" s="9"/>
      <c r="S3" s="9"/>
      <c r="T3" s="9"/>
      <c r="U3" s="9"/>
      <c r="V3" s="9"/>
    </row>
    <row r="4" spans="1:22" s="12" customFormat="1" ht="18" customHeight="1">
      <c r="A4" s="9"/>
      <c r="B4" s="33" t="s">
        <v>17</v>
      </c>
      <c r="C4" s="34"/>
      <c r="D4" s="9"/>
      <c r="E4" s="15">
        <f>C12</f>
        <v>40</v>
      </c>
      <c r="F4" s="9"/>
      <c r="G4" s="16">
        <v>0</v>
      </c>
      <c r="H4" s="16">
        <f>C14</f>
        <v>3750</v>
      </c>
      <c r="I4" s="9"/>
      <c r="J4" s="17">
        <v>0</v>
      </c>
      <c r="K4" s="17">
        <f>C15</f>
        <v>5000</v>
      </c>
      <c r="L4" s="18"/>
      <c r="M4" s="19">
        <v>0</v>
      </c>
      <c r="N4" s="19">
        <f>C13</f>
        <v>3000</v>
      </c>
      <c r="O4" s="9"/>
      <c r="P4" s="9"/>
      <c r="Q4" s="9"/>
      <c r="R4" s="9"/>
      <c r="S4" s="9"/>
      <c r="T4" s="9"/>
      <c r="U4" s="9"/>
      <c r="V4" s="9"/>
    </row>
    <row r="5" spans="1:22" s="12" customFormat="1" ht="18" customHeight="1">
      <c r="A5" s="9"/>
      <c r="B5" s="33"/>
      <c r="C5" s="34"/>
      <c r="D5" s="9"/>
      <c r="E5" s="15">
        <f>E4+1</f>
        <v>41</v>
      </c>
      <c r="F5" s="9"/>
      <c r="G5" s="16">
        <f>(G4+H4)*$C$16</f>
        <v>3975</v>
      </c>
      <c r="H5" s="16">
        <f>H4*$C$17</f>
        <v>3862.5</v>
      </c>
      <c r="I5" s="9"/>
      <c r="J5" s="17">
        <f>(J4+K4)*$C$16</f>
        <v>5300</v>
      </c>
      <c r="K5" s="17">
        <f>K4*$C$17</f>
        <v>5150</v>
      </c>
      <c r="L5" s="18"/>
      <c r="M5" s="19">
        <f>(M4+N4)*$C$16</f>
        <v>3180</v>
      </c>
      <c r="N5" s="19">
        <f>N4*$C$17</f>
        <v>3090</v>
      </c>
      <c r="O5" s="9"/>
      <c r="P5" s="9"/>
      <c r="Q5" s="9"/>
      <c r="R5" s="9"/>
      <c r="S5" s="9"/>
      <c r="T5" s="9"/>
      <c r="U5" s="9"/>
      <c r="V5" s="9"/>
    </row>
    <row r="6" spans="1:22" s="12" customFormat="1" ht="18" customHeight="1">
      <c r="A6" s="9"/>
      <c r="B6" s="33"/>
      <c r="C6" s="34"/>
      <c r="D6" s="9"/>
      <c r="E6" s="15">
        <f t="shared" ref="E6:E34" si="0">E5+1</f>
        <v>42</v>
      </c>
      <c r="F6" s="9"/>
      <c r="G6" s="16">
        <f>(G5+H5)*$C$16</f>
        <v>8307.75</v>
      </c>
      <c r="H6" s="16">
        <f>H5*$C$17</f>
        <v>3978.375</v>
      </c>
      <c r="I6" s="9"/>
      <c r="J6" s="17">
        <f>(J5+K5)*$C$16</f>
        <v>11077</v>
      </c>
      <c r="K6" s="17">
        <f>K5*$C$17</f>
        <v>5304.5</v>
      </c>
      <c r="L6" s="18"/>
      <c r="M6" s="19">
        <f>(M5+N5)*$C$16</f>
        <v>6646.2000000000007</v>
      </c>
      <c r="N6" s="19">
        <f>N5*$C$17</f>
        <v>3182.7000000000003</v>
      </c>
      <c r="O6" s="9"/>
      <c r="P6" s="9"/>
      <c r="Q6" s="9"/>
      <c r="R6" s="9"/>
      <c r="S6" s="9"/>
      <c r="T6" s="9"/>
      <c r="U6" s="9"/>
      <c r="V6" s="9"/>
    </row>
    <row r="7" spans="1:22" s="12" customFormat="1" ht="18" customHeight="1">
      <c r="A7" s="9"/>
      <c r="B7" s="35"/>
      <c r="C7" s="36"/>
      <c r="D7" s="9"/>
      <c r="E7" s="15">
        <f t="shared" si="0"/>
        <v>43</v>
      </c>
      <c r="F7" s="9"/>
      <c r="G7" s="16">
        <f>(G6+H6)*$C$16</f>
        <v>13023.292500000001</v>
      </c>
      <c r="H7" s="16">
        <f>H6*$C$17</f>
        <v>4097.7262499999997</v>
      </c>
      <c r="I7" s="9"/>
      <c r="J7" s="17">
        <f>(J6+K6)*$C$16</f>
        <v>17364.39</v>
      </c>
      <c r="K7" s="17">
        <f>K6*$C$17</f>
        <v>5463.6350000000002</v>
      </c>
      <c r="L7" s="18"/>
      <c r="M7" s="19">
        <f>(M6+N6)*$C$16</f>
        <v>10418.634000000002</v>
      </c>
      <c r="N7" s="19">
        <f>N6*$C$17</f>
        <v>3278.1810000000005</v>
      </c>
      <c r="O7" s="9"/>
      <c r="P7" s="9"/>
      <c r="Q7" s="9"/>
      <c r="R7" s="9"/>
      <c r="S7" s="9"/>
      <c r="T7" s="9"/>
      <c r="U7" s="9"/>
      <c r="V7" s="9"/>
    </row>
    <row r="8" spans="1:22" s="12" customFormat="1" ht="18" customHeight="1">
      <c r="A8" s="9"/>
      <c r="B8" s="6"/>
      <c r="C8" s="6"/>
      <c r="D8" s="9"/>
      <c r="E8" s="15">
        <f t="shared" si="0"/>
        <v>44</v>
      </c>
      <c r="F8" s="9"/>
      <c r="G8" s="16">
        <f>(G7+H7)*$C$16</f>
        <v>18148.279875000004</v>
      </c>
      <c r="H8" s="16">
        <f>H7*$C$17</f>
        <v>4220.6580374999994</v>
      </c>
      <c r="I8" s="9"/>
      <c r="J8" s="17">
        <f>(J7+K7)*$C$16</f>
        <v>24197.706500000004</v>
      </c>
      <c r="K8" s="17">
        <f>K7*$C$17</f>
        <v>5627.5440500000004</v>
      </c>
      <c r="L8" s="18"/>
      <c r="M8" s="19">
        <f>(M7+N7)*$C$16</f>
        <v>14518.623900000002</v>
      </c>
      <c r="N8" s="19">
        <f>N7*$C$17</f>
        <v>3376.5264300000008</v>
      </c>
      <c r="O8" s="9"/>
      <c r="P8" s="9"/>
      <c r="Q8" s="9"/>
      <c r="R8" s="9"/>
      <c r="S8" s="9"/>
      <c r="T8" s="9"/>
      <c r="U8" s="9"/>
      <c r="V8" s="9"/>
    </row>
    <row r="9" spans="1:22" s="12" customFormat="1" ht="18" customHeight="1">
      <c r="A9" s="9"/>
      <c r="B9" s="10" t="s">
        <v>1</v>
      </c>
      <c r="C9" s="11">
        <v>250</v>
      </c>
      <c r="D9" s="9"/>
      <c r="E9" s="15">
        <f t="shared" si="0"/>
        <v>45</v>
      </c>
      <c r="F9" s="9"/>
      <c r="G9" s="16">
        <f>(G8+H8)*$C$16</f>
        <v>23711.074187250008</v>
      </c>
      <c r="H9" s="16">
        <f>H8*$C$17</f>
        <v>4347.2777786249999</v>
      </c>
      <c r="I9" s="9"/>
      <c r="J9" s="17">
        <f>(J8+K8)*$C$16</f>
        <v>31614.765583000008</v>
      </c>
      <c r="K9" s="17">
        <f>K8*$C$17</f>
        <v>5796.3703715000001</v>
      </c>
      <c r="L9" s="18"/>
      <c r="M9" s="19">
        <f>(M8+N8)*$C$16</f>
        <v>18968.859349800005</v>
      </c>
      <c r="N9" s="19">
        <f>N8*$C$17</f>
        <v>3477.8222229000007</v>
      </c>
      <c r="O9" s="9"/>
      <c r="P9" s="9"/>
      <c r="Q9" s="9"/>
      <c r="R9" s="9"/>
      <c r="S9" s="9"/>
      <c r="T9" s="9"/>
      <c r="U9" s="9"/>
      <c r="V9" s="9"/>
    </row>
    <row r="10" spans="1:22" s="12" customFormat="1" ht="18" customHeight="1">
      <c r="A10" s="9"/>
      <c r="B10" s="13" t="s">
        <v>6</v>
      </c>
      <c r="C10" s="14">
        <v>6</v>
      </c>
      <c r="D10" s="23"/>
      <c r="E10" s="15">
        <f t="shared" si="0"/>
        <v>46</v>
      </c>
      <c r="F10" s="9"/>
      <c r="G10" s="16">
        <f>(G9+H9)*$C$16</f>
        <v>29741.853083827511</v>
      </c>
      <c r="H10" s="16">
        <f>H9*$C$17</f>
        <v>4477.6961119837497</v>
      </c>
      <c r="I10" s="9"/>
      <c r="J10" s="17">
        <f>(J9+K9)*$C$16</f>
        <v>39655.804111770012</v>
      </c>
      <c r="K10" s="17">
        <f>K9*$C$17</f>
        <v>5970.2614826449999</v>
      </c>
      <c r="L10" s="18"/>
      <c r="M10" s="19">
        <f>(M9+N9)*$C$16</f>
        <v>23793.482467062007</v>
      </c>
      <c r="N10" s="19">
        <f>N9*$C$17</f>
        <v>3582.1568895870009</v>
      </c>
      <c r="O10" s="9"/>
      <c r="P10" s="9"/>
      <c r="Q10" s="9"/>
      <c r="R10" s="9"/>
      <c r="S10" s="9"/>
      <c r="T10" s="9"/>
      <c r="U10" s="9"/>
      <c r="V10" s="9"/>
    </row>
    <row r="11" spans="1:22" s="12" customFormat="1" ht="18" customHeight="1">
      <c r="A11" s="9"/>
      <c r="B11" s="13" t="s">
        <v>7</v>
      </c>
      <c r="C11" s="14">
        <v>3</v>
      </c>
      <c r="D11" s="23"/>
      <c r="E11" s="15">
        <f t="shared" si="0"/>
        <v>47</v>
      </c>
      <c r="F11" s="9"/>
      <c r="G11" s="16">
        <f>(G10+H10)*$C$16</f>
        <v>36272.722147559936</v>
      </c>
      <c r="H11" s="16">
        <f>H10*$C$17</f>
        <v>4612.0269953432626</v>
      </c>
      <c r="I11" s="9"/>
      <c r="J11" s="17">
        <f>(J10+K10)*$C$16</f>
        <v>48363.629530079917</v>
      </c>
      <c r="K11" s="17">
        <f>K10*$C$17</f>
        <v>6149.3693271243501</v>
      </c>
      <c r="L11" s="18"/>
      <c r="M11" s="19">
        <f>(M10+N10)*$C$16</f>
        <v>29018.177718047951</v>
      </c>
      <c r="N11" s="19">
        <f>N10*$C$17</f>
        <v>3689.621596274611</v>
      </c>
      <c r="O11" s="9"/>
      <c r="P11" s="9"/>
      <c r="Q11" s="9"/>
      <c r="R11" s="9"/>
      <c r="S11" s="9"/>
      <c r="T11" s="9"/>
      <c r="U11" s="9"/>
      <c r="V11" s="9"/>
    </row>
    <row r="12" spans="1:22" s="12" customFormat="1" ht="18" customHeight="1">
      <c r="A12" s="9"/>
      <c r="B12" s="20" t="s">
        <v>10</v>
      </c>
      <c r="C12" s="21">
        <v>40</v>
      </c>
      <c r="D12" s="23"/>
      <c r="E12" s="15">
        <f t="shared" si="0"/>
        <v>48</v>
      </c>
      <c r="F12" s="9"/>
      <c r="G12" s="16">
        <f>(G11+H11)*$C$16</f>
        <v>43337.834091477394</v>
      </c>
      <c r="H12" s="16">
        <f>H11*$C$17</f>
        <v>4750.3878052035607</v>
      </c>
      <c r="I12" s="9"/>
      <c r="J12" s="17">
        <f>(J11+K11)*$C$16</f>
        <v>57783.778788636526</v>
      </c>
      <c r="K12" s="17">
        <f>K11*$C$17</f>
        <v>6333.8504069380806</v>
      </c>
      <c r="L12" s="18"/>
      <c r="M12" s="19">
        <f>(M11+N11)*$C$16</f>
        <v>34670.267273181918</v>
      </c>
      <c r="N12" s="19">
        <f>N11*$C$17</f>
        <v>3800.3102441628494</v>
      </c>
      <c r="O12" s="9"/>
      <c r="P12" s="9"/>
      <c r="Q12" s="9"/>
      <c r="R12" s="9"/>
      <c r="S12" s="9"/>
      <c r="T12" s="9"/>
      <c r="U12" s="9"/>
      <c r="V12" s="9"/>
    </row>
    <row r="13" spans="1:22" s="12" customFormat="1" ht="18" customHeight="1">
      <c r="A13" s="9"/>
      <c r="B13" s="22" t="s">
        <v>2</v>
      </c>
      <c r="C13" s="22">
        <f>C9*12</f>
        <v>3000</v>
      </c>
      <c r="D13" s="9"/>
      <c r="E13" s="15">
        <f t="shared" si="0"/>
        <v>49</v>
      </c>
      <c r="F13" s="9"/>
      <c r="G13" s="16">
        <f>(G12+H12)*$C$16</f>
        <v>50973.515210481812</v>
      </c>
      <c r="H13" s="16">
        <f>H12*$C$17</f>
        <v>4892.8994393596677</v>
      </c>
      <c r="I13" s="9"/>
      <c r="J13" s="17">
        <f>(J12+K12)*$C$16</f>
        <v>67964.686947309092</v>
      </c>
      <c r="K13" s="17">
        <f>K12*$C$17</f>
        <v>6523.865919146223</v>
      </c>
      <c r="L13" s="18"/>
      <c r="M13" s="19">
        <f>(M12+N12)*$C$16</f>
        <v>40778.812168385455</v>
      </c>
      <c r="N13" s="19">
        <f>N12*$C$17</f>
        <v>3914.3195514877348</v>
      </c>
      <c r="O13" s="9"/>
      <c r="P13" s="9"/>
      <c r="Q13" s="9"/>
      <c r="R13" s="9"/>
      <c r="S13" s="9"/>
      <c r="T13" s="9"/>
      <c r="U13" s="9"/>
      <c r="V13" s="9"/>
    </row>
    <row r="14" spans="1:22" s="12" customFormat="1" ht="18" customHeight="1">
      <c r="A14" s="9"/>
      <c r="B14" s="22" t="s">
        <v>3</v>
      </c>
      <c r="C14" s="22">
        <f>C13/0.8</f>
        <v>3750</v>
      </c>
      <c r="D14" s="9"/>
      <c r="E14" s="15">
        <f t="shared" si="0"/>
        <v>50</v>
      </c>
      <c r="F14" s="9"/>
      <c r="G14" s="16">
        <f>(G13+H13)*$C$16</f>
        <v>59218.399528831971</v>
      </c>
      <c r="H14" s="16">
        <f>H13*$C$17</f>
        <v>5039.6864225404579</v>
      </c>
      <c r="I14" s="9"/>
      <c r="J14" s="17">
        <f>(J13+K13)*$C$16</f>
        <v>78957.866038442633</v>
      </c>
      <c r="K14" s="17">
        <f>K13*$C$17</f>
        <v>6719.5818967206096</v>
      </c>
      <c r="L14" s="18"/>
      <c r="M14" s="19">
        <f>(M13+N13)*$C$16</f>
        <v>47374.719623065583</v>
      </c>
      <c r="N14" s="19">
        <f>N13*$C$17</f>
        <v>4031.7491380323668</v>
      </c>
      <c r="O14" s="18"/>
      <c r="P14" s="9"/>
      <c r="Q14" s="9"/>
      <c r="R14" s="9"/>
      <c r="S14" s="9"/>
      <c r="T14" s="9"/>
      <c r="U14" s="9"/>
      <c r="V14" s="9"/>
    </row>
    <row r="15" spans="1:22" s="12" customFormat="1" ht="18" customHeight="1">
      <c r="A15" s="9"/>
      <c r="B15" s="22" t="s">
        <v>4</v>
      </c>
      <c r="C15" s="22">
        <f>C13/0.6</f>
        <v>5000</v>
      </c>
      <c r="D15" s="9"/>
      <c r="E15" s="15">
        <f t="shared" si="0"/>
        <v>51</v>
      </c>
      <c r="F15" s="9"/>
      <c r="G15" s="16">
        <f>(G14+H14)*$C$16</f>
        <v>68113.57110845478</v>
      </c>
      <c r="H15" s="16">
        <f>H14*$C$17</f>
        <v>5190.8770152166717</v>
      </c>
      <c r="I15" s="9"/>
      <c r="J15" s="17">
        <f>(J14+K14)*$C$16</f>
        <v>90818.09481127304</v>
      </c>
      <c r="K15" s="17">
        <f>K14*$C$17</f>
        <v>6921.1693536222283</v>
      </c>
      <c r="L15" s="18"/>
      <c r="M15" s="19">
        <f>(M14+N14)*$C$16</f>
        <v>54490.856886763831</v>
      </c>
      <c r="N15" s="19">
        <f>N14*$C$17</f>
        <v>4152.7016121733377</v>
      </c>
      <c r="O15" s="18"/>
      <c r="P15" s="9"/>
      <c r="Q15" s="9"/>
      <c r="R15" s="9"/>
      <c r="S15" s="9"/>
      <c r="T15" s="9"/>
      <c r="U15" s="9"/>
      <c r="V15" s="9"/>
    </row>
    <row r="16" spans="1:22" s="12" customFormat="1" ht="18" customHeight="1">
      <c r="A16" s="9"/>
      <c r="B16" s="22" t="s">
        <v>8</v>
      </c>
      <c r="C16" s="22">
        <f>(C10+100)/100</f>
        <v>1.06</v>
      </c>
      <c r="D16" s="9"/>
      <c r="E16" s="15">
        <f t="shared" si="0"/>
        <v>52</v>
      </c>
      <c r="F16" s="9"/>
      <c r="G16" s="16">
        <f>(G15+H15)*$C$16</f>
        <v>77702.715011091743</v>
      </c>
      <c r="H16" s="16">
        <f>H15*$C$17</f>
        <v>5346.6033256731716</v>
      </c>
      <c r="I16" s="9"/>
      <c r="J16" s="17">
        <f>(J15+K15)*$C$16</f>
        <v>103603.62001478899</v>
      </c>
      <c r="K16" s="17">
        <f>K15*$C$17</f>
        <v>7128.8044342308949</v>
      </c>
      <c r="L16" s="18"/>
      <c r="M16" s="19">
        <f>(M15+N15)*$C$16</f>
        <v>62162.172008873407</v>
      </c>
      <c r="N16" s="19">
        <f>N15*$C$17</f>
        <v>4277.282660538538</v>
      </c>
      <c r="O16" s="18"/>
      <c r="P16" s="9"/>
      <c r="Q16" s="9"/>
      <c r="R16" s="9"/>
      <c r="S16" s="9"/>
      <c r="T16" s="9"/>
      <c r="U16" s="9"/>
      <c r="V16" s="9"/>
    </row>
    <row r="17" spans="1:22" s="12" customFormat="1" ht="18" customHeight="1">
      <c r="A17" s="9"/>
      <c r="B17" s="22" t="s">
        <v>9</v>
      </c>
      <c r="C17" s="22">
        <f>(C11+100)/100</f>
        <v>1.03</v>
      </c>
      <c r="D17" s="9"/>
      <c r="E17" s="15">
        <f t="shared" si="0"/>
        <v>53</v>
      </c>
      <c r="F17" s="9"/>
      <c r="G17" s="16">
        <f>(G16+H16)*$C$16</f>
        <v>88032.27743697082</v>
      </c>
      <c r="H17" s="16">
        <f>H16*$C$17</f>
        <v>5507.0014254433672</v>
      </c>
      <c r="I17" s="9"/>
      <c r="J17" s="17">
        <f>(J16+K16)*$C$16</f>
        <v>117376.36991596108</v>
      </c>
      <c r="K17" s="17">
        <f>K16*$C$17</f>
        <v>7342.6685672578224</v>
      </c>
      <c r="L17" s="18"/>
      <c r="M17" s="19">
        <f>(M16+N16)*$C$16</f>
        <v>70425.821949576668</v>
      </c>
      <c r="N17" s="19">
        <f>N16*$C$17</f>
        <v>4405.6011403546945</v>
      </c>
      <c r="O17" s="18"/>
      <c r="P17" s="9"/>
      <c r="Q17" s="9"/>
      <c r="R17" s="9"/>
      <c r="S17" s="9"/>
      <c r="T17" s="9"/>
      <c r="U17" s="9"/>
      <c r="V17" s="9"/>
    </row>
    <row r="18" spans="1:22" s="12" customFormat="1" ht="18" customHeight="1">
      <c r="A18" s="9"/>
      <c r="B18" s="24"/>
      <c r="C18" s="24"/>
      <c r="D18" s="9"/>
      <c r="E18" s="15">
        <f t="shared" si="0"/>
        <v>54</v>
      </c>
      <c r="F18" s="9"/>
      <c r="G18" s="16">
        <f>(G17+H17)*$C$16</f>
        <v>99151.635594159045</v>
      </c>
      <c r="H18" s="16">
        <f>H17*$C$17</f>
        <v>5672.2114682066685</v>
      </c>
      <c r="I18" s="9"/>
      <c r="J18" s="17">
        <f>(J17+K17)*$C$16</f>
        <v>132202.18079221205</v>
      </c>
      <c r="K18" s="17">
        <f>K17*$C$17</f>
        <v>7562.9486242755574</v>
      </c>
      <c r="L18" s="18"/>
      <c r="M18" s="19">
        <f>(M17+N17)*$C$16</f>
        <v>79321.308475327256</v>
      </c>
      <c r="N18" s="19">
        <f>N17*$C$17</f>
        <v>4537.7691745653356</v>
      </c>
      <c r="O18" s="18"/>
      <c r="P18" s="9"/>
      <c r="Q18" s="9"/>
      <c r="R18" s="9"/>
      <c r="S18" s="9"/>
      <c r="T18" s="9"/>
      <c r="U18" s="9"/>
      <c r="V18" s="9"/>
    </row>
    <row r="19" spans="1:22" s="12" customFormat="1" ht="18" customHeight="1">
      <c r="A19" s="9"/>
      <c r="B19" s="9"/>
      <c r="C19" s="9"/>
      <c r="D19" s="9"/>
      <c r="E19" s="15">
        <f t="shared" si="0"/>
        <v>55</v>
      </c>
      <c r="F19" s="9"/>
      <c r="G19" s="16">
        <f>(G18+H18)*$C$16</f>
        <v>111113.27788610767</v>
      </c>
      <c r="H19" s="16">
        <f>H18*$C$17</f>
        <v>5842.3778122528684</v>
      </c>
      <c r="I19" s="9"/>
      <c r="J19" s="17">
        <f>(J18+K18)*$C$16</f>
        <v>148151.03718147689</v>
      </c>
      <c r="K19" s="17">
        <f>K18*$C$17</f>
        <v>7789.8370830038248</v>
      </c>
      <c r="L19" s="18"/>
      <c r="M19" s="19">
        <f>(M18+N18)*$C$16</f>
        <v>88890.622308886159</v>
      </c>
      <c r="N19" s="19">
        <f>N18*$C$17</f>
        <v>4673.902249802296</v>
      </c>
      <c r="O19" s="18"/>
      <c r="P19" s="9"/>
      <c r="Q19" s="9"/>
      <c r="R19" s="9"/>
      <c r="S19" s="9"/>
      <c r="T19" s="9"/>
      <c r="U19" s="9"/>
      <c r="V19" s="9"/>
    </row>
    <row r="20" spans="1:22" s="12" customFormat="1" ht="18" customHeight="1">
      <c r="A20" s="9"/>
      <c r="B20" s="29" t="s">
        <v>11</v>
      </c>
      <c r="C20" s="29"/>
      <c r="D20" s="9"/>
      <c r="E20" s="15">
        <f t="shared" si="0"/>
        <v>56</v>
      </c>
      <c r="F20" s="9"/>
      <c r="G20" s="16">
        <f>(G19+H19)*$C$16</f>
        <v>123972.99504026218</v>
      </c>
      <c r="H20" s="16">
        <f>H19*$C$17</f>
        <v>6017.6491466204543</v>
      </c>
      <c r="I20" s="9"/>
      <c r="J20" s="17">
        <f>(J19+K19)*$C$16</f>
        <v>165297.32672034958</v>
      </c>
      <c r="K20" s="17">
        <f>K19*$C$17</f>
        <v>8023.53219549394</v>
      </c>
      <c r="L20" s="18"/>
      <c r="M20" s="19">
        <f>(M19+N19)*$C$16</f>
        <v>99178.39603220977</v>
      </c>
      <c r="N20" s="19">
        <f>N19*$C$17</f>
        <v>4814.1193172963649</v>
      </c>
      <c r="O20" s="18"/>
      <c r="P20" s="9"/>
      <c r="Q20" s="9"/>
      <c r="R20" s="9"/>
      <c r="S20" s="9"/>
      <c r="T20" s="9"/>
      <c r="U20" s="9"/>
      <c r="V20" s="9"/>
    </row>
    <row r="21" spans="1:22" s="12" customFormat="1" ht="18" customHeight="1">
      <c r="A21" s="9"/>
      <c r="B21" s="29"/>
      <c r="C21" s="29"/>
      <c r="D21" s="9"/>
      <c r="E21" s="15">
        <f t="shared" si="0"/>
        <v>57</v>
      </c>
      <c r="F21" s="9"/>
      <c r="G21" s="16">
        <f>(G20+H20)*$C$16</f>
        <v>137790.08283809561</v>
      </c>
      <c r="H21" s="16">
        <f>H20*$C$17</f>
        <v>6198.1786210190685</v>
      </c>
      <c r="I21" s="9"/>
      <c r="J21" s="17">
        <f>(J20+K20)*$C$16</f>
        <v>183720.11045079413</v>
      </c>
      <c r="K21" s="17">
        <f>K20*$C$17</f>
        <v>8264.2381613587586</v>
      </c>
      <c r="L21" s="18"/>
      <c r="M21" s="19">
        <f>(M20+N20)*$C$16</f>
        <v>110232.06627047651</v>
      </c>
      <c r="N21" s="19">
        <f>N20*$C$17</f>
        <v>4958.5428968152564</v>
      </c>
      <c r="O21" s="18"/>
      <c r="P21" s="9"/>
      <c r="Q21" s="9"/>
      <c r="R21" s="9"/>
      <c r="S21" s="9"/>
      <c r="T21" s="9"/>
      <c r="U21" s="9"/>
      <c r="V21" s="9"/>
    </row>
    <row r="22" spans="1:22" s="12" customFormat="1" ht="18" customHeight="1">
      <c r="A22" s="9"/>
      <c r="B22" s="29"/>
      <c r="C22" s="29"/>
      <c r="D22" s="9"/>
      <c r="E22" s="15">
        <f t="shared" si="0"/>
        <v>58</v>
      </c>
      <c r="F22" s="9"/>
      <c r="G22" s="16">
        <f>(G21+H21)*$C$16</f>
        <v>152627.55714666157</v>
      </c>
      <c r="H22" s="16">
        <f>H21*$C$17</f>
        <v>6384.1239796496411</v>
      </c>
      <c r="I22" s="9"/>
      <c r="J22" s="17">
        <f>(J21+K21)*$C$16</f>
        <v>203503.40952888207</v>
      </c>
      <c r="K22" s="17">
        <f>K21*$C$17</f>
        <v>8512.1653061995221</v>
      </c>
      <c r="L22" s="18"/>
      <c r="M22" s="19">
        <f>(M21+N21)*$C$16</f>
        <v>122102.04571732928</v>
      </c>
      <c r="N22" s="19">
        <f>N21*$C$17</f>
        <v>5107.2991837197142</v>
      </c>
      <c r="O22" s="18"/>
      <c r="P22" s="9"/>
      <c r="Q22" s="9"/>
      <c r="R22" s="9"/>
      <c r="S22" s="9"/>
      <c r="T22" s="9"/>
      <c r="U22" s="9"/>
      <c r="V22" s="9"/>
    </row>
    <row r="23" spans="1:22" s="12" customFormat="1" ht="18" customHeight="1">
      <c r="A23" s="9"/>
      <c r="B23" s="29"/>
      <c r="C23" s="29"/>
      <c r="D23" s="9"/>
      <c r="E23" s="15">
        <f t="shared" si="0"/>
        <v>59</v>
      </c>
      <c r="F23" s="9"/>
      <c r="G23" s="16">
        <f>(G22+H22)*$C$16</f>
        <v>168552.3819938899</v>
      </c>
      <c r="H23" s="16">
        <f>H22*$C$17</f>
        <v>6575.6476990391302</v>
      </c>
      <c r="I23" s="9"/>
      <c r="J23" s="17">
        <f>(J22+K22)*$C$16</f>
        <v>224736.50932518649</v>
      </c>
      <c r="K23" s="17">
        <f>K22*$C$17</f>
        <v>8767.5302653855088</v>
      </c>
      <c r="L23" s="18"/>
      <c r="M23" s="19">
        <f>(M22+N22)*$C$16</f>
        <v>134841.90559511195</v>
      </c>
      <c r="N23" s="19">
        <f>N22*$C$17</f>
        <v>5260.5181592313056</v>
      </c>
      <c r="O23" s="18"/>
      <c r="P23" s="9"/>
      <c r="Q23" s="9"/>
      <c r="R23" s="9"/>
      <c r="S23" s="9"/>
      <c r="T23" s="9"/>
      <c r="U23" s="9"/>
      <c r="V23" s="9"/>
    </row>
    <row r="24" spans="1:22" s="12" customFormat="1" ht="18" customHeight="1">
      <c r="A24" s="9"/>
      <c r="B24" s="29"/>
      <c r="C24" s="29"/>
      <c r="D24" s="9"/>
      <c r="E24" s="15">
        <f t="shared" si="0"/>
        <v>60</v>
      </c>
      <c r="F24" s="9"/>
      <c r="G24" s="16">
        <f>(G23+H23)*$C$16</f>
        <v>185635.71147450479</v>
      </c>
      <c r="H24" s="16">
        <f t="shared" ref="H24:H33" si="1">H23*$C$17</f>
        <v>6772.9171300103044</v>
      </c>
      <c r="I24" s="9"/>
      <c r="J24" s="17">
        <f>(J23+K23)*$C$16</f>
        <v>247514.28196600635</v>
      </c>
      <c r="K24" s="17">
        <f t="shared" ref="K24:K33" si="2">K23*$C$17</f>
        <v>9030.5561733470749</v>
      </c>
      <c r="L24" s="18"/>
      <c r="M24" s="19">
        <f>(M23+N23)*$C$16</f>
        <v>148508.56917960386</v>
      </c>
      <c r="N24" s="19">
        <f t="shared" ref="N24:N33" si="3">N23*$C$17</f>
        <v>5418.3337040082451</v>
      </c>
      <c r="O24" s="18"/>
      <c r="P24" s="9"/>
      <c r="Q24" s="9"/>
      <c r="R24" s="9"/>
      <c r="S24" s="9"/>
      <c r="T24" s="9"/>
      <c r="U24" s="9"/>
      <c r="V24" s="9"/>
    </row>
    <row r="25" spans="1:22" s="12" customFormat="1" ht="18" customHeight="1">
      <c r="A25" s="9"/>
      <c r="B25" s="30" t="s">
        <v>12</v>
      </c>
      <c r="C25" s="30"/>
      <c r="D25" s="9"/>
      <c r="E25" s="15">
        <f t="shared" si="0"/>
        <v>61</v>
      </c>
      <c r="F25" s="9"/>
      <c r="G25" s="16">
        <f t="shared" ref="G25:G34" si="4">(G24+H24)*$C$16</f>
        <v>203953.14632078604</v>
      </c>
      <c r="H25" s="16">
        <f t="shared" si="1"/>
        <v>6976.104643910614</v>
      </c>
      <c r="I25" s="9"/>
      <c r="J25" s="17">
        <f t="shared" ref="J25:J34" si="5">(J24+K24)*$C$16</f>
        <v>271937.52842771466</v>
      </c>
      <c r="K25" s="17">
        <f t="shared" si="2"/>
        <v>9301.4728585474877</v>
      </c>
      <c r="L25" s="9"/>
      <c r="M25" s="19">
        <f t="shared" ref="M25:M34" si="6">(M24+N24)*$C$16</f>
        <v>163162.51705662886</v>
      </c>
      <c r="N25" s="19">
        <f t="shared" si="3"/>
        <v>5580.8837151284924</v>
      </c>
      <c r="O25" s="18"/>
      <c r="P25" s="9"/>
      <c r="Q25" s="9"/>
      <c r="R25" s="9"/>
      <c r="S25" s="9"/>
      <c r="T25" s="9"/>
      <c r="U25" s="9"/>
      <c r="V25" s="9"/>
    </row>
    <row r="26" spans="1:22" s="12" customFormat="1" ht="18" customHeight="1">
      <c r="A26" s="9"/>
      <c r="B26" s="30"/>
      <c r="C26" s="30"/>
      <c r="D26" s="9"/>
      <c r="E26" s="15">
        <f t="shared" si="0"/>
        <v>62</v>
      </c>
      <c r="F26" s="9"/>
      <c r="G26" s="16">
        <f t="shared" si="4"/>
        <v>223585.00602257845</v>
      </c>
      <c r="H26" s="16">
        <f t="shared" si="1"/>
        <v>7185.3877832279322</v>
      </c>
      <c r="I26" s="9"/>
      <c r="J26" s="17">
        <f t="shared" si="5"/>
        <v>298113.34136343788</v>
      </c>
      <c r="K26" s="17">
        <f t="shared" si="2"/>
        <v>9580.5170443039133</v>
      </c>
      <c r="L26" s="9"/>
      <c r="M26" s="19">
        <f t="shared" si="6"/>
        <v>178868.00481806279</v>
      </c>
      <c r="N26" s="19">
        <f t="shared" si="3"/>
        <v>5748.3102265823472</v>
      </c>
      <c r="O26" s="18"/>
      <c r="P26" s="9"/>
      <c r="Q26" s="9"/>
      <c r="R26" s="9"/>
      <c r="S26" s="9"/>
      <c r="T26" s="9"/>
      <c r="U26" s="9"/>
      <c r="V26" s="9"/>
    </row>
    <row r="27" spans="1:22" s="12" customFormat="1" ht="18" customHeight="1">
      <c r="A27" s="9"/>
      <c r="B27" s="30"/>
      <c r="C27" s="30"/>
      <c r="D27" s="9"/>
      <c r="E27" s="15">
        <f t="shared" si="0"/>
        <v>63</v>
      </c>
      <c r="F27" s="9"/>
      <c r="G27" s="16">
        <f t="shared" si="4"/>
        <v>244616.61743415479</v>
      </c>
      <c r="H27" s="16">
        <f t="shared" si="1"/>
        <v>7400.9494167247703</v>
      </c>
      <c r="I27" s="9"/>
      <c r="J27" s="17">
        <f t="shared" si="5"/>
        <v>326155.48991220637</v>
      </c>
      <c r="K27" s="17">
        <f t="shared" si="2"/>
        <v>9867.9325556330314</v>
      </c>
      <c r="L27" s="9"/>
      <c r="M27" s="19">
        <f t="shared" si="6"/>
        <v>195693.29394732384</v>
      </c>
      <c r="N27" s="19">
        <f t="shared" si="3"/>
        <v>5920.7595333798181</v>
      </c>
      <c r="O27" s="18"/>
      <c r="P27" s="9"/>
      <c r="Q27" s="9"/>
      <c r="R27" s="9"/>
      <c r="S27" s="9"/>
      <c r="T27" s="9"/>
      <c r="U27" s="9"/>
      <c r="V27" s="9"/>
    </row>
    <row r="28" spans="1:22" s="12" customFormat="1" ht="18" customHeight="1">
      <c r="A28" s="9"/>
      <c r="B28" s="30"/>
      <c r="C28" s="30"/>
      <c r="D28" s="9"/>
      <c r="E28" s="15">
        <f t="shared" si="0"/>
        <v>64</v>
      </c>
      <c r="F28" s="9"/>
      <c r="G28" s="16">
        <f t="shared" si="4"/>
        <v>267138.62086193234</v>
      </c>
      <c r="H28" s="16">
        <f t="shared" si="1"/>
        <v>7622.9778992265137</v>
      </c>
      <c r="I28" s="9"/>
      <c r="J28" s="17">
        <f t="shared" si="5"/>
        <v>356184.82781590975</v>
      </c>
      <c r="K28" s="17">
        <f t="shared" si="2"/>
        <v>10163.970532302023</v>
      </c>
      <c r="L28" s="9"/>
      <c r="M28" s="19">
        <f t="shared" si="6"/>
        <v>213710.89668954589</v>
      </c>
      <c r="N28" s="19">
        <f t="shared" si="3"/>
        <v>6098.3823193812132</v>
      </c>
      <c r="O28" s="18"/>
      <c r="P28" s="9"/>
      <c r="Q28" s="9"/>
      <c r="R28" s="9"/>
      <c r="S28" s="9"/>
      <c r="T28" s="9"/>
      <c r="U28" s="9"/>
      <c r="V28" s="9"/>
    </row>
    <row r="29" spans="1:22" s="12" customFormat="1" ht="18" customHeight="1">
      <c r="A29" s="9"/>
      <c r="B29" s="30"/>
      <c r="C29" s="30"/>
      <c r="D29" s="9"/>
      <c r="E29" s="15">
        <f t="shared" si="0"/>
        <v>65</v>
      </c>
      <c r="F29" s="9"/>
      <c r="G29" s="16">
        <f t="shared" si="4"/>
        <v>291247.29468682845</v>
      </c>
      <c r="H29" s="16">
        <f t="shared" si="1"/>
        <v>7851.6672362033096</v>
      </c>
      <c r="I29" s="9"/>
      <c r="J29" s="17">
        <f t="shared" si="5"/>
        <v>388329.72624910454</v>
      </c>
      <c r="K29" s="17">
        <f t="shared" si="2"/>
        <v>10468.889648271084</v>
      </c>
      <c r="L29" s="9"/>
      <c r="M29" s="19">
        <f t="shared" si="6"/>
        <v>232997.83574946274</v>
      </c>
      <c r="N29" s="19">
        <f t="shared" si="3"/>
        <v>6281.33378896265</v>
      </c>
      <c r="O29" s="18"/>
      <c r="P29" s="9"/>
      <c r="Q29" s="9"/>
      <c r="R29" s="9"/>
      <c r="S29" s="9"/>
      <c r="T29" s="9"/>
      <c r="U29" s="9"/>
      <c r="V29" s="9"/>
    </row>
    <row r="30" spans="1:22" s="12" customFormat="1" ht="18" customHeight="1">
      <c r="A30" s="9"/>
      <c r="B30" s="30"/>
      <c r="C30" s="30"/>
      <c r="D30" s="9"/>
      <c r="E30" s="15">
        <f t="shared" si="0"/>
        <v>66</v>
      </c>
      <c r="F30" s="9"/>
      <c r="G30" s="16">
        <f t="shared" si="4"/>
        <v>317044.89963841368</v>
      </c>
      <c r="H30" s="16">
        <f t="shared" si="1"/>
        <v>8087.2172532894092</v>
      </c>
      <c r="I30" s="9"/>
      <c r="J30" s="17">
        <f t="shared" si="5"/>
        <v>422726.53285121819</v>
      </c>
      <c r="K30" s="17">
        <f t="shared" si="2"/>
        <v>10782.956337719217</v>
      </c>
      <c r="L30" s="9"/>
      <c r="M30" s="19">
        <f t="shared" si="6"/>
        <v>253635.91971073093</v>
      </c>
      <c r="N30" s="19">
        <f t="shared" si="3"/>
        <v>6469.7738026315301</v>
      </c>
      <c r="O30" s="18"/>
      <c r="P30" s="9"/>
      <c r="Q30" s="9"/>
      <c r="R30" s="9"/>
      <c r="S30" s="9"/>
      <c r="T30" s="9"/>
      <c r="U30" s="9"/>
      <c r="V30" s="9"/>
    </row>
    <row r="31" spans="1:22" s="12" customFormat="1" ht="18" customHeight="1">
      <c r="A31" s="9"/>
      <c r="B31" s="9"/>
      <c r="C31" s="9"/>
      <c r="D31" s="9"/>
      <c r="E31" s="15">
        <f t="shared" si="0"/>
        <v>67</v>
      </c>
      <c r="F31" s="9"/>
      <c r="G31" s="16">
        <f t="shared" si="4"/>
        <v>344640.04390520533</v>
      </c>
      <c r="H31" s="16">
        <f t="shared" si="1"/>
        <v>8329.8337708880917</v>
      </c>
      <c r="I31" s="9"/>
      <c r="J31" s="17">
        <f t="shared" si="5"/>
        <v>459520.05854027369</v>
      </c>
      <c r="K31" s="17">
        <f t="shared" si="2"/>
        <v>11106.445027850794</v>
      </c>
      <c r="L31" s="9"/>
      <c r="M31" s="19">
        <f t="shared" si="6"/>
        <v>275712.03512416425</v>
      </c>
      <c r="N31" s="19">
        <f t="shared" si="3"/>
        <v>6663.8670167104765</v>
      </c>
      <c r="O31" s="18"/>
      <c r="P31" s="9"/>
      <c r="Q31" s="9"/>
      <c r="R31" s="9"/>
      <c r="S31" s="9"/>
      <c r="T31" s="9"/>
      <c r="U31" s="9"/>
      <c r="V31" s="9"/>
    </row>
    <row r="32" spans="1:22" s="12" customFormat="1" ht="18" customHeight="1">
      <c r="A32" s="9"/>
      <c r="B32" s="9"/>
      <c r="C32" s="9"/>
      <c r="D32" s="9"/>
      <c r="E32" s="15">
        <f t="shared" si="0"/>
        <v>68</v>
      </c>
      <c r="F32" s="9"/>
      <c r="G32" s="16">
        <f t="shared" si="4"/>
        <v>374148.07033665903</v>
      </c>
      <c r="H32" s="16">
        <f t="shared" si="1"/>
        <v>8579.7287840147346</v>
      </c>
      <c r="I32" s="9"/>
      <c r="J32" s="17">
        <f t="shared" si="5"/>
        <v>498864.093782212</v>
      </c>
      <c r="K32" s="17">
        <f t="shared" si="2"/>
        <v>11439.638378686317</v>
      </c>
      <c r="L32" s="9"/>
      <c r="M32" s="19">
        <f t="shared" si="6"/>
        <v>299318.4562693272</v>
      </c>
      <c r="N32" s="19">
        <f t="shared" si="3"/>
        <v>6863.7830272117908</v>
      </c>
      <c r="O32" s="18"/>
      <c r="P32" s="9"/>
      <c r="Q32" s="9"/>
      <c r="R32" s="9"/>
      <c r="S32" s="9"/>
      <c r="T32" s="9"/>
      <c r="U32" s="9"/>
      <c r="V32" s="9"/>
    </row>
    <row r="33" spans="1:22" s="12" customFormat="1" ht="18" customHeight="1">
      <c r="A33" s="9"/>
      <c r="B33" s="9"/>
      <c r="C33" s="9"/>
      <c r="D33" s="9"/>
      <c r="E33" s="15">
        <f t="shared" si="0"/>
        <v>69</v>
      </c>
      <c r="F33" s="9"/>
      <c r="G33" s="16">
        <f t="shared" si="4"/>
        <v>405691.46706791426</v>
      </c>
      <c r="H33" s="16">
        <f t="shared" si="1"/>
        <v>8837.1206475351773</v>
      </c>
      <c r="I33" s="9"/>
      <c r="J33" s="17">
        <f t="shared" si="5"/>
        <v>540921.95609055227</v>
      </c>
      <c r="K33" s="17">
        <f t="shared" si="2"/>
        <v>11782.827530046907</v>
      </c>
      <c r="L33" s="9"/>
      <c r="M33" s="19">
        <f t="shared" si="6"/>
        <v>324553.17365433136</v>
      </c>
      <c r="N33" s="19">
        <f t="shared" si="3"/>
        <v>7069.696518028145</v>
      </c>
      <c r="O33" s="18"/>
      <c r="P33" s="9"/>
      <c r="Q33" s="9"/>
      <c r="R33" s="9"/>
      <c r="S33" s="9"/>
      <c r="T33" s="9"/>
      <c r="U33" s="9"/>
      <c r="V33" s="9"/>
    </row>
    <row r="34" spans="1:22" s="12" customFormat="1" ht="18" customHeight="1">
      <c r="A34" s="9"/>
      <c r="B34" s="9"/>
      <c r="C34" s="9"/>
      <c r="D34" s="9"/>
      <c r="E34" s="15">
        <f t="shared" si="0"/>
        <v>70</v>
      </c>
      <c r="F34" s="9"/>
      <c r="G34" s="16">
        <f t="shared" si="4"/>
        <v>439400.30297837645</v>
      </c>
      <c r="H34" s="25"/>
      <c r="I34" s="9"/>
      <c r="J34" s="17">
        <f t="shared" si="5"/>
        <v>585867.07063783519</v>
      </c>
      <c r="K34" s="26"/>
      <c r="L34" s="9"/>
      <c r="M34" s="19">
        <f t="shared" si="6"/>
        <v>351520.24238270108</v>
      </c>
      <c r="N34" s="27"/>
      <c r="O34" s="18"/>
      <c r="P34" s="9"/>
      <c r="Q34" s="9"/>
      <c r="R34" s="9"/>
      <c r="S34" s="9"/>
      <c r="T34" s="9"/>
      <c r="U34" s="9"/>
      <c r="V34" s="9"/>
    </row>
    <row r="35" spans="1:22">
      <c r="A35" s="6"/>
      <c r="B35" s="9"/>
      <c r="C35" s="9"/>
      <c r="D35" s="6"/>
      <c r="E35" s="7"/>
      <c r="F35" s="6"/>
      <c r="G35" s="6"/>
      <c r="H35" s="6"/>
      <c r="I35" s="6"/>
      <c r="J35" s="6"/>
      <c r="K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>
      <c r="A36" s="8"/>
      <c r="B36" s="9"/>
      <c r="C36" s="9"/>
      <c r="D36" s="6"/>
      <c r="E36" s="7"/>
      <c r="F36" s="6"/>
      <c r="G36" s="6"/>
      <c r="H36" s="6"/>
      <c r="I36" s="6"/>
      <c r="J36" s="6"/>
      <c r="K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>
      <c r="A37" s="6"/>
      <c r="B37" s="9"/>
      <c r="C37" s="9"/>
      <c r="D37" s="6"/>
      <c r="E37" s="7"/>
      <c r="F37" s="6"/>
      <c r="G37" s="6"/>
      <c r="H37" s="6"/>
      <c r="I37" s="6"/>
      <c r="J37" s="6"/>
      <c r="K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>
      <c r="A38" s="6"/>
      <c r="B38" s="9"/>
      <c r="C38" s="9"/>
      <c r="D38" s="6"/>
      <c r="E38" s="7"/>
      <c r="F38" s="6"/>
      <c r="G38" s="6"/>
      <c r="H38" s="6"/>
      <c r="I38" s="6"/>
      <c r="J38" s="6"/>
      <c r="K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>
      <c r="A39" s="6"/>
      <c r="B39" s="9"/>
      <c r="C39" s="9"/>
      <c r="D39" s="6"/>
      <c r="E39" s="7"/>
      <c r="F39" s="6"/>
      <c r="G39" s="6"/>
      <c r="H39" s="6"/>
      <c r="I39" s="6"/>
      <c r="J39" s="6"/>
      <c r="K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>
      <c r="A40" s="6"/>
      <c r="B40" s="9"/>
      <c r="C40" s="9"/>
      <c r="D40" s="6"/>
      <c r="E40" s="7"/>
      <c r="F40" s="6"/>
      <c r="G40" s="6"/>
      <c r="H40" s="6"/>
      <c r="I40" s="6"/>
      <c r="J40" s="6"/>
      <c r="K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>
      <c r="B42" s="8"/>
      <c r="C42" s="6"/>
    </row>
    <row r="43" spans="1:22">
      <c r="B43" s="6"/>
      <c r="C43" s="6"/>
    </row>
    <row r="44" spans="1:22">
      <c r="B44" s="6"/>
      <c r="C44" s="6"/>
    </row>
    <row r="45" spans="1:22">
      <c r="B45" s="6"/>
      <c r="C45" s="6"/>
    </row>
    <row r="46" spans="1:22">
      <c r="B46" s="6"/>
      <c r="C46" s="6"/>
    </row>
    <row r="47" spans="1:22">
      <c r="B47" s="6"/>
      <c r="C47" s="6"/>
    </row>
  </sheetData>
  <sheetProtection password="E3F3" sheet="1" objects="1" scenarios="1" selectLockedCells="1"/>
  <mergeCells count="7">
    <mergeCell ref="B25:C30"/>
    <mergeCell ref="B4:C7"/>
    <mergeCell ref="G3:H3"/>
    <mergeCell ref="J3:K3"/>
    <mergeCell ref="M3:N3"/>
    <mergeCell ref="B1:E1"/>
    <mergeCell ref="B20:C2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Jacksons Wealth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Matthew</dc:creator>
  <cp:lastModifiedBy>Pete Matthew</cp:lastModifiedBy>
  <dcterms:created xsi:type="dcterms:W3CDTF">2014-10-12T09:43:02Z</dcterms:created>
  <dcterms:modified xsi:type="dcterms:W3CDTF">2014-10-12T19:36:05Z</dcterms:modified>
</cp:coreProperties>
</file>